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370" windowHeight="1185"/>
  </bookViews>
  <sheets>
    <sheet name="фін план" sheetId="1" r:id="rId1"/>
    <sheet name="Лист3" sheetId="13" r:id="rId2"/>
  </sheets>
  <definedNames>
    <definedName name="_xlnm.Print_Area" localSheetId="0">'фін план'!$A$1:$I$140</definedName>
  </definedNames>
  <calcPr calcId="162913"/>
</workbook>
</file>

<file path=xl/calcChain.xml><?xml version="1.0" encoding="utf-8"?>
<calcChain xmlns="http://schemas.openxmlformats.org/spreadsheetml/2006/main">
  <c r="E86" i="1" l="1"/>
  <c r="E84" i="1"/>
  <c r="F121" i="1" l="1"/>
  <c r="G121" i="1" s="1"/>
  <c r="H121" i="1" s="1"/>
  <c r="I121" i="1" s="1"/>
  <c r="E121" i="1"/>
  <c r="E119" i="1"/>
  <c r="E115" i="1"/>
  <c r="F113" i="1"/>
  <c r="J34" i="1" l="1"/>
  <c r="E88" i="1"/>
  <c r="E91" i="1"/>
  <c r="I90" i="1"/>
  <c r="H90" i="1"/>
  <c r="G90" i="1"/>
  <c r="F90" i="1"/>
  <c r="I89" i="1"/>
  <c r="J48" i="1"/>
  <c r="J47" i="1"/>
  <c r="I91" i="1" l="1"/>
  <c r="G91" i="1"/>
  <c r="H113" i="1"/>
  <c r="G113" i="1" l="1"/>
  <c r="I113" i="1"/>
  <c r="J26" i="1" l="1"/>
  <c r="J42" i="1" l="1"/>
  <c r="C96" i="1" l="1"/>
  <c r="C88" i="1"/>
  <c r="C86" i="1" s="1"/>
  <c r="C82" i="1" s="1"/>
  <c r="I115" i="1"/>
  <c r="H115" i="1"/>
  <c r="G115" i="1"/>
  <c r="F115" i="1"/>
  <c r="D115" i="1"/>
  <c r="C115" i="1"/>
  <c r="C77" i="1" l="1"/>
  <c r="C51" i="1"/>
  <c r="C28" i="1"/>
  <c r="C30" i="1" s="1"/>
  <c r="C42" i="1" s="1"/>
  <c r="F88" i="1" l="1"/>
  <c r="F86" i="1" s="1"/>
  <c r="I88" i="1"/>
  <c r="I86" i="1" s="1"/>
  <c r="C55" i="1"/>
  <c r="C56" i="1" s="1"/>
  <c r="C58" i="1"/>
  <c r="C60" i="1" l="1"/>
  <c r="C61" i="1"/>
  <c r="C62" i="1" s="1"/>
  <c r="C66" i="1" s="1"/>
  <c r="H97" i="1" l="1"/>
  <c r="H96" i="1" s="1"/>
  <c r="I97" i="1" l="1"/>
  <c r="I96" i="1" s="1"/>
  <c r="F97" i="1"/>
  <c r="J45" i="1"/>
  <c r="F96" i="1" l="1"/>
  <c r="G97" i="1"/>
  <c r="G96" i="1" s="1"/>
  <c r="E96" i="1" l="1"/>
  <c r="E97" i="1"/>
  <c r="J46" i="1"/>
  <c r="J44" i="1"/>
  <c r="D96" i="1"/>
  <c r="D77" i="1"/>
  <c r="J55" i="1" l="1"/>
  <c r="J51" i="1"/>
  <c r="D51" i="1"/>
  <c r="J60" i="1" l="1"/>
  <c r="J61" i="1"/>
  <c r="F82" i="1"/>
  <c r="J66" i="1" l="1"/>
  <c r="D55" i="1"/>
  <c r="D56" i="1" s="1"/>
  <c r="D42" i="1"/>
  <c r="D58" i="1"/>
  <c r="D59" i="1" s="1"/>
  <c r="D61" i="1" l="1"/>
  <c r="D62" i="1" s="1"/>
  <c r="D88" i="1"/>
  <c r="D86" i="1" s="1"/>
  <c r="G88" i="1"/>
  <c r="D66" i="1" l="1"/>
  <c r="G86" i="1"/>
  <c r="G82" i="1" s="1"/>
  <c r="H91" i="1"/>
  <c r="I82" i="1" l="1"/>
  <c r="D82" i="1"/>
  <c r="H88" i="1"/>
  <c r="H86" i="1" l="1"/>
  <c r="H82" i="1" s="1"/>
  <c r="E82" i="1" s="1"/>
</calcChain>
</file>

<file path=xl/sharedStrings.xml><?xml version="1.0" encoding="utf-8"?>
<sst xmlns="http://schemas.openxmlformats.org/spreadsheetml/2006/main" count="139" uniqueCount="130">
  <si>
    <t xml:space="preserve"> </t>
  </si>
  <si>
    <t>коди</t>
  </si>
  <si>
    <t>Рік</t>
  </si>
  <si>
    <t>за ЄДРПОУ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</si>
  <si>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</si>
  <si>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</si>
  <si>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</si>
  <si>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</si>
  <si>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</si>
  <si>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>Код ряд-</t>
  </si>
  <si>
    <t>ка</t>
  </si>
  <si>
    <t>Факт мину-</t>
  </si>
  <si>
    <t>Фінан-</t>
  </si>
  <si>
    <t>Плано-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</si>
  <si>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</si>
  <si>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</si>
  <si>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</si>
  <si>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</si>
  <si>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</si>
  <si>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</si>
  <si>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</si>
  <si>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</si>
  <si>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</si>
  <si>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</si>
  <si>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</si>
  <si>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</si>
  <si>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</si>
  <si>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</si>
  <si>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</si>
  <si>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</si>
  <si>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</si>
  <si>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</si>
  <si>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</si>
  <si>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</si>
  <si>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</si>
  <si>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</si>
  <si>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</si>
  <si>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</si>
  <si>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</si>
  <si>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</si>
  <si>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</si>
  <si>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</si>
  <si>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</si>
  <si>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</si>
  <si>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</si>
  <si>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</si>
  <si>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</si>
  <si>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</si>
  <si>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</si>
  <si>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</si>
  <si>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</si>
  <si>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</si>
  <si>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</si>
  <si>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</si>
  <si>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</si>
  <si>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</si>
  <si>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</si>
  <si>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</si>
  <si>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</si>
  <si>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</si>
  <si>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</si>
  <si>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</si>
  <si>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</si>
  <si>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</si>
  <si>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</si>
  <si>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</si>
  <si>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</si>
  <si>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</si>
  <si>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</si>
  <si>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</si>
  <si>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</si>
  <si>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</si>
  <si>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</si>
  <si>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</si>
  <si>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</si>
  <si>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</si>
  <si>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</si>
  <si>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</si>
  <si>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</si>
  <si>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</si>
  <si>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</si>
  <si>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</si>
  <si>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</si>
  <si>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</si>
  <si>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</si>
  <si>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</si>
  <si>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</si>
  <si>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</si>
  <si>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</si>
  <si>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</si>
  <si>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</si>
  <si>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</si>
  <si>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</si>
  <si>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</si>
  <si>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</si>
  <si>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</si>
  <si>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</si>
  <si>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</si>
  <si>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</si>
  <si>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</si>
  <si>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</si>
  <si>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</si>
  <si>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 xml:space="preserve">    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</si>
  <si>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</si>
  <si>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</si>
  <si>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</si>
  <si>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</si>
  <si>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</si>
  <si>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</si>
  <si>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рентна плата</t>
  </si>
  <si>
    <t>плата за землю</t>
  </si>
  <si>
    <t>екологічний збір</t>
  </si>
  <si>
    <t>інші всього, з них:</t>
  </si>
  <si>
    <t>35.30</t>
  </si>
  <si>
    <r>
      <t xml:space="preserve">Підприємство        </t>
    </r>
    <r>
      <rPr>
        <b/>
        <sz val="12"/>
        <color indexed="8"/>
        <rFont val="Times New Roman"/>
        <family val="1"/>
        <charset val="204"/>
      </rPr>
      <t>КП "Прилукитепловодопостачання"</t>
    </r>
  </si>
  <si>
    <r>
      <t xml:space="preserve">Орган управління       </t>
    </r>
    <r>
      <rPr>
        <b/>
        <sz val="12"/>
        <color indexed="8"/>
        <rFont val="Times New Roman"/>
        <family val="1"/>
        <charset val="204"/>
      </rPr>
      <t xml:space="preserve"> Прилуцька міська рада</t>
    </r>
  </si>
  <si>
    <r>
      <t xml:space="preserve">Вид економічної діяльності     </t>
    </r>
    <r>
      <rPr>
        <b/>
        <sz val="12"/>
        <color indexed="8"/>
        <rFont val="Times New Roman"/>
        <family val="1"/>
        <charset val="204"/>
      </rPr>
      <t xml:space="preserve"> Постачання пари, гарячої води та кондиційного повітря</t>
    </r>
  </si>
  <si>
    <r>
      <t xml:space="preserve">Місцезнаходження  </t>
    </r>
    <r>
      <rPr>
        <b/>
        <sz val="12"/>
        <color indexed="8"/>
        <rFont val="Times New Roman"/>
        <family val="1"/>
        <charset val="204"/>
      </rPr>
      <t>17500 вул. Садова, буд.104, м. Прилуки Чернігівської області</t>
    </r>
  </si>
  <si>
    <r>
      <t xml:space="preserve">Телефон      </t>
    </r>
    <r>
      <rPr>
        <b/>
        <sz val="12"/>
        <color indexed="8"/>
        <rFont val="Times New Roman"/>
        <family val="1"/>
        <charset val="204"/>
      </rPr>
      <t xml:space="preserve"> 04637 3-39-36</t>
    </r>
  </si>
  <si>
    <r>
      <t xml:space="preserve">Прізвище та ініціали керівника     </t>
    </r>
    <r>
      <rPr>
        <b/>
        <sz val="12"/>
        <color indexed="8"/>
        <rFont val="Times New Roman"/>
        <family val="1"/>
        <charset val="204"/>
      </rPr>
      <t xml:space="preserve"> А.А. Гавриш</t>
    </r>
  </si>
  <si>
    <t>А.А. Гавриш</t>
  </si>
  <si>
    <r>
      <t xml:space="preserve">Галузь:  </t>
    </r>
    <r>
      <rPr>
        <b/>
        <sz val="12"/>
        <color indexed="8"/>
        <rFont val="Times New Roman"/>
        <family val="1"/>
        <charset val="204"/>
      </rPr>
      <t>тепло-,  водопостачання та водовідведення</t>
    </r>
  </si>
  <si>
    <t xml:space="preserve">О.І. Ворона </t>
  </si>
  <si>
    <t>лого 2021 року</t>
  </si>
  <si>
    <t>вий 2023 рік (усього)</t>
  </si>
  <si>
    <t>совий план поточного 2022 року</t>
  </si>
  <si>
    <t>____  _____________ 2023 року № _____</t>
  </si>
  <si>
    <t>В.Г. Мазуренко</t>
  </si>
  <si>
    <t xml:space="preserve">П Р О Е К Т </t>
  </si>
  <si>
    <r>
      <t xml:space="preserve">ФІНАНСОВИЙ ПЛАН КП "ПРИЛУКИТЕПЛОВОДОПОСТАЧАННЯ"  НА   </t>
    </r>
    <r>
      <rPr>
        <b/>
        <u/>
        <sz val="12"/>
        <color indexed="8"/>
        <rFont val="Times New Roman"/>
        <family val="1"/>
        <charset val="204"/>
      </rPr>
      <t xml:space="preserve">2023 </t>
    </r>
    <r>
      <rPr>
        <u/>
        <sz val="12"/>
        <color indexed="8"/>
        <rFont val="Times New Roman"/>
        <family val="1"/>
        <charset val="204"/>
      </rPr>
      <t xml:space="preserve">РІК 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 xml:space="preserve">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</si>
</sst>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5" fillId="0" borderId="0" xfId="0" applyFont="1" applyAlignment="1">
      <alignment vertical="top"/>
    </xf>
    <xf numFmtId="0" fontId="0" fillId="0" borderId="0" xfId="0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3" fillId="4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8" fillId="0" borderId="14" xfId="0" applyFon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9" fillId="0" borderId="0" xfId="0" applyNumberFormat="1" applyFont="1"/>
    <xf numFmtId="1" fontId="9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15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zoomScaleNormal="100" zoomScaleSheetLayoutView="100" workbookViewId="0">
      <selection activeCell="E113" sqref="E113"/>
    </sheetView>
  </sheetViews>
  <sheetFormatPr defaultRowHeight="15" x14ac:dyDescent="0.25"/>
  <cols>
    <col min="1" max="1" width="37.85546875" customWidth="1"/>
    <col min="3" max="3" width="15.28515625" customWidth="1"/>
    <col min="4" max="5" width="17" customWidth="1"/>
    <col min="6" max="6" width="11" customWidth="1"/>
    <col min="7" max="7" width="11.7109375" customWidth="1"/>
    <col min="8" max="8" width="11.85546875" customWidth="1"/>
    <col min="9" max="9" width="11.5703125" customWidth="1"/>
    <col min="10" max="10" width="11.7109375" customWidth="1"/>
  </cols>
  <sheetData>
    <row r="1" spans="1:9" ht="16.5" customHeight="1" x14ac:dyDescent="0.25">
      <c r="A1" s="105"/>
      <c r="B1" s="100"/>
      <c r="C1" s="100"/>
      <c r="D1" s="99" t="s">
        <v>96</v>
      </c>
      <c r="E1" s="99"/>
      <c r="F1" s="99"/>
      <c r="G1" s="99"/>
      <c r="H1" s="99"/>
    </row>
    <row r="2" spans="1:9" ht="17.25" customHeight="1" x14ac:dyDescent="0.25">
      <c r="A2" s="106"/>
      <c r="B2" s="106"/>
      <c r="C2" s="106"/>
      <c r="D2" s="100" t="s">
        <v>103</v>
      </c>
      <c r="E2" s="100"/>
      <c r="F2" s="100"/>
      <c r="G2" s="100"/>
      <c r="H2" s="100"/>
    </row>
    <row r="3" spans="1:9" ht="17.25" customHeight="1" x14ac:dyDescent="0.25">
      <c r="A3" s="107" t="s">
        <v>0</v>
      </c>
      <c r="B3" s="107"/>
      <c r="C3" s="107"/>
      <c r="D3" s="101" t="s">
        <v>126</v>
      </c>
      <c r="E3" s="101"/>
      <c r="F3" s="101"/>
      <c r="G3" s="101"/>
      <c r="H3" s="101"/>
    </row>
    <row r="4" spans="1:9" ht="22.5" customHeight="1" x14ac:dyDescent="0.25">
      <c r="A4" s="2" t="s">
        <v>102</v>
      </c>
      <c r="D4" s="104"/>
      <c r="E4" s="104"/>
      <c r="F4" s="104"/>
      <c r="G4" s="104"/>
    </row>
    <row r="5" spans="1:9" ht="25.5" customHeight="1" x14ac:dyDescent="0.25">
      <c r="A5" s="103"/>
      <c r="B5" s="103"/>
      <c r="C5" s="103"/>
      <c r="D5" s="50"/>
      <c r="E5" s="50"/>
      <c r="F5" s="51"/>
      <c r="G5" s="50"/>
    </row>
    <row r="6" spans="1:9" ht="15.75" x14ac:dyDescent="0.25">
      <c r="A6" s="2"/>
    </row>
    <row r="7" spans="1:9" ht="15.75" x14ac:dyDescent="0.25">
      <c r="A7" s="102" t="s">
        <v>114</v>
      </c>
      <c r="B7" s="102"/>
      <c r="C7" s="102"/>
      <c r="D7" s="102"/>
      <c r="E7" s="53"/>
      <c r="G7" s="7"/>
      <c r="H7" s="85" t="s">
        <v>1</v>
      </c>
      <c r="I7" s="85"/>
    </row>
    <row r="8" spans="1:9" ht="15.75" x14ac:dyDescent="0.25">
      <c r="A8" s="112" t="s">
        <v>115</v>
      </c>
      <c r="B8" s="112"/>
      <c r="C8" s="112"/>
      <c r="D8" s="112"/>
      <c r="E8" s="55"/>
      <c r="G8" s="7" t="s">
        <v>2</v>
      </c>
      <c r="H8" s="85">
        <v>2023</v>
      </c>
      <c r="I8" s="85"/>
    </row>
    <row r="9" spans="1:9" ht="31.5" x14ac:dyDescent="0.25">
      <c r="A9" s="112" t="s">
        <v>121</v>
      </c>
      <c r="B9" s="112"/>
      <c r="C9" s="112"/>
      <c r="D9" s="112"/>
      <c r="E9" s="55"/>
      <c r="G9" s="7" t="s">
        <v>3</v>
      </c>
      <c r="H9" s="124">
        <v>32863684</v>
      </c>
      <c r="I9" s="125"/>
    </row>
    <row r="10" spans="1:9" ht="30.75" customHeight="1" x14ac:dyDescent="0.25">
      <c r="A10" s="112" t="s">
        <v>116</v>
      </c>
      <c r="B10" s="112"/>
      <c r="C10" s="112"/>
      <c r="D10" s="112"/>
      <c r="E10" s="55"/>
      <c r="G10" s="7" t="s">
        <v>4</v>
      </c>
      <c r="H10" s="13"/>
      <c r="I10" s="14"/>
    </row>
    <row r="11" spans="1:9" ht="15.75" x14ac:dyDescent="0.25">
      <c r="A11" s="112" t="s">
        <v>117</v>
      </c>
      <c r="B11" s="112"/>
      <c r="C11" s="112"/>
      <c r="D11" s="112"/>
      <c r="E11" s="55"/>
      <c r="G11" s="7" t="s">
        <v>5</v>
      </c>
      <c r="H11" s="13"/>
      <c r="I11" s="14"/>
    </row>
    <row r="12" spans="1:9" ht="15.75" x14ac:dyDescent="0.25">
      <c r="A12" s="112" t="s">
        <v>118</v>
      </c>
      <c r="B12" s="112"/>
      <c r="C12" s="112"/>
      <c r="D12" s="112"/>
      <c r="E12" s="55"/>
      <c r="G12" s="7" t="s">
        <v>6</v>
      </c>
      <c r="H12" s="124" t="s">
        <v>113</v>
      </c>
      <c r="I12" s="125"/>
    </row>
    <row r="13" spans="1:9" ht="32.25" customHeight="1" x14ac:dyDescent="0.25">
      <c r="A13" s="100" t="s">
        <v>119</v>
      </c>
      <c r="B13" s="100"/>
      <c r="C13" s="100"/>
      <c r="D13" s="100"/>
      <c r="E13" s="52"/>
    </row>
    <row r="14" spans="1:9" ht="15.75" x14ac:dyDescent="0.25">
      <c r="A14" s="1"/>
      <c r="D14" s="70" t="s">
        <v>128</v>
      </c>
    </row>
    <row r="15" spans="1:9" ht="15.75" x14ac:dyDescent="0.25">
      <c r="A15" s="113" t="s">
        <v>129</v>
      </c>
      <c r="B15" s="113"/>
      <c r="C15" s="113"/>
      <c r="D15" s="113"/>
      <c r="E15" s="113"/>
      <c r="F15" s="113"/>
      <c r="G15" s="113"/>
      <c r="H15" s="113"/>
    </row>
    <row r="16" spans="1:9" ht="15.75" customHeight="1" x14ac:dyDescent="0.25">
      <c r="A16" s="123"/>
      <c r="B16" s="123"/>
      <c r="C16" s="123"/>
      <c r="D16" s="123"/>
      <c r="E16" s="123"/>
      <c r="F16" s="123"/>
      <c r="G16" s="123"/>
      <c r="H16" s="123"/>
      <c r="I16" s="123"/>
    </row>
    <row r="17" spans="1:10" ht="15.75" x14ac:dyDescent="0.25">
      <c r="A17" s="113" t="s">
        <v>7</v>
      </c>
      <c r="B17" s="113"/>
      <c r="C17" s="113"/>
      <c r="D17" s="113"/>
      <c r="E17" s="56"/>
    </row>
    <row r="18" spans="1:10" ht="15.75" x14ac:dyDescent="0.25">
      <c r="A18" s="1" t="s">
        <v>8</v>
      </c>
    </row>
    <row r="19" spans="1:10" ht="15.75" x14ac:dyDescent="0.25">
      <c r="A19" s="1"/>
    </row>
    <row r="20" spans="1:10" ht="15.75" x14ac:dyDescent="0.25">
      <c r="A20" s="84"/>
      <c r="B20" s="20" t="s">
        <v>9</v>
      </c>
      <c r="C20" s="38" t="s">
        <v>11</v>
      </c>
      <c r="D20" s="38" t="s">
        <v>12</v>
      </c>
      <c r="E20" s="22" t="s">
        <v>13</v>
      </c>
      <c r="F20" s="85" t="s">
        <v>14</v>
      </c>
      <c r="G20" s="85"/>
      <c r="H20" s="85"/>
      <c r="I20" s="85"/>
    </row>
    <row r="21" spans="1:10" ht="47.25" x14ac:dyDescent="0.25">
      <c r="A21" s="84"/>
      <c r="B21" s="23" t="s">
        <v>10</v>
      </c>
      <c r="C21" s="43" t="s">
        <v>123</v>
      </c>
      <c r="D21" s="43" t="s">
        <v>125</v>
      </c>
      <c r="E21" s="24" t="s">
        <v>124</v>
      </c>
      <c r="F21" s="9" t="s">
        <v>15</v>
      </c>
      <c r="G21" s="9" t="s">
        <v>16</v>
      </c>
      <c r="H21" s="9" t="s">
        <v>17</v>
      </c>
      <c r="I21" s="9" t="s">
        <v>18</v>
      </c>
    </row>
    <row r="22" spans="1:10" ht="15.75" x14ac:dyDescent="0.25">
      <c r="A22" s="5">
        <v>1</v>
      </c>
      <c r="B22" s="5">
        <v>2</v>
      </c>
      <c r="C22" s="5">
        <v>3</v>
      </c>
      <c r="D22" s="5">
        <v>5</v>
      </c>
      <c r="E22" s="5"/>
      <c r="F22" s="5">
        <v>6</v>
      </c>
      <c r="G22" s="5">
        <v>7</v>
      </c>
      <c r="H22" s="5">
        <v>8</v>
      </c>
      <c r="I22" s="5">
        <v>9</v>
      </c>
    </row>
    <row r="23" spans="1:10" ht="15.75" x14ac:dyDescent="0.25">
      <c r="A23" s="108"/>
      <c r="B23" s="109"/>
      <c r="C23" s="109"/>
      <c r="D23" s="109"/>
      <c r="E23" s="109"/>
      <c r="F23" s="109"/>
      <c r="G23" s="109"/>
      <c r="H23" s="109"/>
      <c r="I23" s="110"/>
    </row>
    <row r="24" spans="1:10" ht="15.75" x14ac:dyDescent="0.25">
      <c r="A24" s="90" t="s">
        <v>19</v>
      </c>
      <c r="B24" s="91"/>
      <c r="C24" s="91"/>
      <c r="D24" s="91"/>
      <c r="E24" s="91"/>
      <c r="F24" s="91"/>
      <c r="G24" s="91"/>
      <c r="H24" s="91"/>
      <c r="I24" s="92"/>
    </row>
    <row r="25" spans="1:10" ht="15.75" x14ac:dyDescent="0.25">
      <c r="A25" s="6" t="s">
        <v>20</v>
      </c>
      <c r="B25" s="7"/>
      <c r="C25" s="7"/>
      <c r="D25" s="7"/>
      <c r="E25" s="57"/>
      <c r="F25" s="7"/>
      <c r="G25" s="7"/>
      <c r="H25" s="7"/>
      <c r="I25" s="7"/>
    </row>
    <row r="26" spans="1:10" ht="34.5" customHeight="1" x14ac:dyDescent="0.25">
      <c r="A26" s="7" t="s">
        <v>21</v>
      </c>
      <c r="B26" s="9">
        <v>10</v>
      </c>
      <c r="C26" s="27">
        <v>168022</v>
      </c>
      <c r="D26" s="29">
        <v>251002.95722072001</v>
      </c>
      <c r="E26" s="29">
        <v>186066.107806777</v>
      </c>
      <c r="F26" s="28">
        <v>81842.420427130011</v>
      </c>
      <c r="G26" s="28">
        <v>25181.060254490003</v>
      </c>
      <c r="H26" s="28">
        <v>17769.89574973</v>
      </c>
      <c r="I26" s="28">
        <v>61272.731375427</v>
      </c>
      <c r="J26" s="41">
        <f>SUM(F26:I26)</f>
        <v>186066.107806777</v>
      </c>
    </row>
    <row r="27" spans="1:10" ht="20.25" customHeight="1" x14ac:dyDescent="0.25">
      <c r="A27" s="44" t="s">
        <v>22</v>
      </c>
      <c r="B27" s="9">
        <v>11</v>
      </c>
      <c r="C27" s="68">
        <v>40443</v>
      </c>
      <c r="D27" s="29">
        <v>64723.369431239989</v>
      </c>
      <c r="E27" s="29">
        <v>47709.679409010001</v>
      </c>
      <c r="F27" s="28">
        <v>24234.443559959996</v>
      </c>
      <c r="G27" s="28">
        <v>5701.1170879000001</v>
      </c>
      <c r="H27" s="28">
        <v>486.20293202000005</v>
      </c>
      <c r="I27" s="28">
        <v>17287.915829130001</v>
      </c>
    </row>
    <row r="28" spans="1:10" ht="15.75" x14ac:dyDescent="0.25">
      <c r="A28" s="7" t="s">
        <v>23</v>
      </c>
      <c r="B28" s="9">
        <v>20</v>
      </c>
      <c r="C28" s="29">
        <f>-(C26/1.2-C26)</f>
        <v>28003.666666666657</v>
      </c>
      <c r="D28" s="29">
        <v>41833.826203453325</v>
      </c>
      <c r="E28" s="29">
        <v>31011.017967796168</v>
      </c>
      <c r="F28" s="28">
        <v>13640.403404521669</v>
      </c>
      <c r="G28" s="28">
        <v>4196.8433757483335</v>
      </c>
      <c r="H28" s="28">
        <v>2961.6492916216666</v>
      </c>
      <c r="I28" s="28">
        <v>10212.1218959045</v>
      </c>
    </row>
    <row r="29" spans="1:10" ht="15.75" x14ac:dyDescent="0.25">
      <c r="A29" s="7" t="s">
        <v>24</v>
      </c>
      <c r="B29" s="9">
        <v>30</v>
      </c>
      <c r="C29" s="7"/>
      <c r="D29" s="29">
        <v>0</v>
      </c>
      <c r="E29" s="29"/>
      <c r="F29" s="7"/>
      <c r="G29" s="7"/>
      <c r="H29" s="7"/>
      <c r="I29" s="7"/>
    </row>
    <row r="30" spans="1:10" ht="47.25" x14ac:dyDescent="0.25">
      <c r="A30" s="6" t="s">
        <v>25</v>
      </c>
      <c r="B30" s="8">
        <v>40</v>
      </c>
      <c r="C30" s="29">
        <f>C26-C28</f>
        <v>140018.33333333334</v>
      </c>
      <c r="D30" s="29">
        <v>209169.13101726669</v>
      </c>
      <c r="E30" s="29">
        <v>155055.08983898084</v>
      </c>
      <c r="F30" s="28">
        <v>68202.017022608343</v>
      </c>
      <c r="G30" s="28">
        <v>20984.21687874167</v>
      </c>
      <c r="H30" s="28">
        <v>14808.246458108333</v>
      </c>
      <c r="I30" s="28">
        <v>51060.6094795225</v>
      </c>
    </row>
    <row r="31" spans="1:10" ht="15.75" x14ac:dyDescent="0.25">
      <c r="A31" s="7" t="s">
        <v>26</v>
      </c>
      <c r="B31" s="9">
        <v>50</v>
      </c>
      <c r="C31" s="27">
        <v>15953</v>
      </c>
      <c r="D31" s="29">
        <v>240</v>
      </c>
      <c r="E31" s="78">
        <v>37559</v>
      </c>
      <c r="F31" s="78">
        <v>12389.75</v>
      </c>
      <c r="G31" s="78">
        <v>10389.75</v>
      </c>
      <c r="H31" s="78">
        <v>7089.75</v>
      </c>
      <c r="I31" s="78">
        <v>7689.75</v>
      </c>
    </row>
    <row r="32" spans="1:10" ht="15.75" x14ac:dyDescent="0.25">
      <c r="A32" s="7" t="s">
        <v>27</v>
      </c>
      <c r="B32" s="9"/>
      <c r="C32" s="7"/>
      <c r="D32" s="7"/>
      <c r="E32" s="57"/>
      <c r="F32" s="7"/>
      <c r="G32" s="7"/>
      <c r="H32" s="7"/>
      <c r="I32" s="7"/>
    </row>
    <row r="33" spans="1:10" ht="21" customHeight="1" x14ac:dyDescent="0.25">
      <c r="A33" s="7" t="s">
        <v>28</v>
      </c>
      <c r="B33" s="9">
        <v>51</v>
      </c>
      <c r="C33" s="62">
        <v>211</v>
      </c>
      <c r="D33" s="25">
        <v>196</v>
      </c>
      <c r="E33" s="54">
        <v>211</v>
      </c>
      <c r="F33" s="29">
        <v>52.75</v>
      </c>
      <c r="G33" s="29">
        <v>52.75</v>
      </c>
      <c r="H33" s="29">
        <v>52.75</v>
      </c>
      <c r="I33" s="29">
        <v>52.75</v>
      </c>
    </row>
    <row r="34" spans="1:10" ht="15.75" x14ac:dyDescent="0.25">
      <c r="A34" s="7" t="s">
        <v>29</v>
      </c>
      <c r="B34" s="9">
        <v>52</v>
      </c>
      <c r="C34" s="62">
        <v>15574</v>
      </c>
      <c r="D34" s="7"/>
      <c r="E34" s="79">
        <v>36000</v>
      </c>
      <c r="F34" s="80">
        <v>12000</v>
      </c>
      <c r="G34" s="80">
        <v>10000</v>
      </c>
      <c r="H34" s="80">
        <v>6700</v>
      </c>
      <c r="I34" s="80">
        <v>7300</v>
      </c>
      <c r="J34">
        <f>SUM(F34:I34)</f>
        <v>36000</v>
      </c>
    </row>
    <row r="35" spans="1:10" ht="38.25" customHeight="1" x14ac:dyDescent="0.25">
      <c r="A35" s="7" t="s">
        <v>30</v>
      </c>
      <c r="B35" s="9">
        <v>53</v>
      </c>
      <c r="C35" s="62">
        <v>8</v>
      </c>
      <c r="D35" s="25">
        <v>8</v>
      </c>
      <c r="E35" s="54">
        <v>8</v>
      </c>
      <c r="F35" s="7">
        <v>2</v>
      </c>
      <c r="G35" s="65">
        <v>2</v>
      </c>
      <c r="H35" s="65">
        <v>2</v>
      </c>
      <c r="I35" s="65">
        <v>2</v>
      </c>
    </row>
    <row r="36" spans="1:10" ht="15.75" x14ac:dyDescent="0.25">
      <c r="A36" s="7" t="s">
        <v>31</v>
      </c>
      <c r="B36" s="9">
        <v>60</v>
      </c>
      <c r="C36" s="7"/>
      <c r="D36" s="7"/>
      <c r="E36" s="57"/>
      <c r="F36" s="7"/>
      <c r="G36" s="7"/>
      <c r="H36" s="7"/>
      <c r="I36" s="7"/>
    </row>
    <row r="37" spans="1:10" ht="15.75" x14ac:dyDescent="0.25">
      <c r="A37" s="7" t="s">
        <v>32</v>
      </c>
      <c r="B37" s="9">
        <v>70</v>
      </c>
      <c r="C37" s="7"/>
      <c r="D37" s="25">
        <v>24</v>
      </c>
      <c r="E37" s="54"/>
      <c r="F37" s="7"/>
      <c r="G37" s="7"/>
      <c r="H37" s="7"/>
      <c r="I37" s="7"/>
    </row>
    <row r="38" spans="1:10" ht="15.75" x14ac:dyDescent="0.25">
      <c r="A38" s="7" t="s">
        <v>33</v>
      </c>
      <c r="B38" s="9">
        <v>80</v>
      </c>
      <c r="C38" s="27">
        <v>1159</v>
      </c>
      <c r="D38" s="39">
        <v>520</v>
      </c>
      <c r="E38" s="54">
        <v>1160</v>
      </c>
      <c r="F38" s="7">
        <v>290</v>
      </c>
      <c r="G38" s="65">
        <v>290</v>
      </c>
      <c r="H38" s="65">
        <v>290</v>
      </c>
      <c r="I38" s="65">
        <v>290</v>
      </c>
    </row>
    <row r="39" spans="1:10" ht="15.75" x14ac:dyDescent="0.25">
      <c r="A39" s="7" t="s">
        <v>34</v>
      </c>
      <c r="B39" s="9"/>
      <c r="C39" s="7"/>
      <c r="D39" s="7"/>
      <c r="E39" s="63"/>
      <c r="F39" s="7"/>
      <c r="G39" s="7"/>
      <c r="H39" s="7"/>
      <c r="I39" s="7"/>
    </row>
    <row r="40" spans="1:10" ht="31.5" x14ac:dyDescent="0.25">
      <c r="A40" s="7" t="s">
        <v>35</v>
      </c>
      <c r="B40" s="9">
        <v>81</v>
      </c>
      <c r="C40" s="7"/>
      <c r="D40" s="7"/>
      <c r="E40" s="57"/>
      <c r="F40" s="7"/>
      <c r="G40" s="7"/>
      <c r="H40" s="7"/>
      <c r="I40" s="7"/>
    </row>
    <row r="41" spans="1:10" ht="31.5" x14ac:dyDescent="0.25">
      <c r="A41" s="7" t="s">
        <v>36</v>
      </c>
      <c r="B41" s="9">
        <v>82</v>
      </c>
      <c r="C41" s="62">
        <v>1133</v>
      </c>
      <c r="D41" s="25">
        <v>520</v>
      </c>
      <c r="E41" s="54">
        <v>1130</v>
      </c>
      <c r="F41" s="65">
        <v>290</v>
      </c>
      <c r="G41" s="65">
        <v>290</v>
      </c>
      <c r="H41" s="65">
        <v>290</v>
      </c>
      <c r="I41" s="65">
        <v>290</v>
      </c>
    </row>
    <row r="42" spans="1:10" ht="15.75" x14ac:dyDescent="0.25">
      <c r="A42" s="6" t="s">
        <v>37</v>
      </c>
      <c r="B42" s="8">
        <v>90</v>
      </c>
      <c r="C42" s="30">
        <f t="shared" ref="C42:I42" si="0">C30+C31+C38</f>
        <v>157130.33333333334</v>
      </c>
      <c r="D42" s="30">
        <f t="shared" si="0"/>
        <v>209929.13101726669</v>
      </c>
      <c r="E42" s="30">
        <v>193774.08983898084</v>
      </c>
      <c r="F42" s="30">
        <v>80881.767022608343</v>
      </c>
      <c r="G42" s="30">
        <v>31663.96687874167</v>
      </c>
      <c r="H42" s="30">
        <v>22187.996458108333</v>
      </c>
      <c r="I42" s="30">
        <v>59040.3594795225</v>
      </c>
      <c r="J42" s="66">
        <f>SUM(F42:I42)</f>
        <v>193774.08983898087</v>
      </c>
    </row>
    <row r="43" spans="1:10" ht="15.75" x14ac:dyDescent="0.25">
      <c r="A43" s="6" t="s">
        <v>38</v>
      </c>
      <c r="B43" s="9"/>
      <c r="C43" s="7"/>
      <c r="D43" s="7"/>
      <c r="E43" s="57"/>
      <c r="F43" s="7"/>
      <c r="G43" s="7"/>
      <c r="H43" s="7"/>
      <c r="I43" s="7"/>
    </row>
    <row r="44" spans="1:10" ht="36.75" customHeight="1" x14ac:dyDescent="0.25">
      <c r="A44" s="7" t="s">
        <v>39</v>
      </c>
      <c r="B44" s="9">
        <v>100</v>
      </c>
      <c r="C44" s="27">
        <v>151575</v>
      </c>
      <c r="D44" s="29">
        <v>194265.673308411</v>
      </c>
      <c r="E44" s="29">
        <v>184992.72257996188</v>
      </c>
      <c r="F44" s="28">
        <v>77650.582832836008</v>
      </c>
      <c r="G44" s="28">
        <v>29670.37676191689</v>
      </c>
      <c r="H44" s="28">
        <v>22030.34049239241</v>
      </c>
      <c r="I44" s="28">
        <v>55641.422492816571</v>
      </c>
      <c r="J44" s="66">
        <f>SUM(F44:I44)</f>
        <v>184992.72257996188</v>
      </c>
    </row>
    <row r="45" spans="1:10" ht="15.75" x14ac:dyDescent="0.25">
      <c r="A45" s="7" t="s">
        <v>40</v>
      </c>
      <c r="B45" s="9">
        <v>110</v>
      </c>
      <c r="C45" s="27">
        <v>6251</v>
      </c>
      <c r="D45" s="29">
        <v>7810.7484329999997</v>
      </c>
      <c r="E45" s="29">
        <v>6878.6819009561241</v>
      </c>
      <c r="F45" s="28">
        <v>1711.6730333549999</v>
      </c>
      <c r="G45" s="28">
        <v>1709.6005050333749</v>
      </c>
      <c r="H45" s="28">
        <v>1711.1533526999999</v>
      </c>
      <c r="I45" s="28">
        <v>1746.2550098677495</v>
      </c>
      <c r="J45" s="66">
        <f>SUM(F45:I45)</f>
        <v>6878.6819009561241</v>
      </c>
    </row>
    <row r="46" spans="1:10" ht="15" customHeight="1" x14ac:dyDescent="0.25">
      <c r="A46" s="31" t="s">
        <v>41</v>
      </c>
      <c r="B46" s="21">
        <v>120</v>
      </c>
      <c r="C46" s="21">
        <v>1555</v>
      </c>
      <c r="D46" s="29">
        <v>1970.2297559999993</v>
      </c>
      <c r="E46" s="58">
        <v>967.40097938111978</v>
      </c>
      <c r="F46" s="34">
        <v>234.09381020212376</v>
      </c>
      <c r="G46" s="34">
        <v>248.61886961775016</v>
      </c>
      <c r="H46" s="34">
        <v>249.34639357499785</v>
      </c>
      <c r="I46" s="34">
        <v>235.34190598624798</v>
      </c>
      <c r="J46" s="66">
        <f>SUM(F46:I46)</f>
        <v>967.40097938111978</v>
      </c>
    </row>
    <row r="47" spans="1:10" ht="15.75" x14ac:dyDescent="0.25">
      <c r="A47" s="7" t="s">
        <v>42</v>
      </c>
      <c r="B47" s="9">
        <v>130</v>
      </c>
      <c r="C47" s="27">
        <v>837</v>
      </c>
      <c r="D47" s="29">
        <v>720</v>
      </c>
      <c r="E47" s="29">
        <v>840</v>
      </c>
      <c r="F47" s="7">
        <v>210</v>
      </c>
      <c r="G47" s="65">
        <v>210</v>
      </c>
      <c r="H47" s="65">
        <v>210</v>
      </c>
      <c r="I47" s="65">
        <v>210</v>
      </c>
      <c r="J47" s="66">
        <f>SUM(F47:I47)</f>
        <v>840</v>
      </c>
    </row>
    <row r="48" spans="1:10" ht="15.75" x14ac:dyDescent="0.25">
      <c r="A48" s="7" t="s">
        <v>43</v>
      </c>
      <c r="B48" s="9">
        <v>140</v>
      </c>
      <c r="C48" s="40">
        <v>11</v>
      </c>
      <c r="D48" s="25"/>
      <c r="E48" s="54">
        <v>10</v>
      </c>
      <c r="F48" s="65">
        <v>2.5</v>
      </c>
      <c r="G48" s="65">
        <v>2.5</v>
      </c>
      <c r="H48" s="65">
        <v>2.5</v>
      </c>
      <c r="I48" s="65">
        <v>2.5</v>
      </c>
      <c r="J48" s="66">
        <f>SUM(F48:I48)</f>
        <v>10</v>
      </c>
    </row>
    <row r="49" spans="1:10" ht="15.75" x14ac:dyDescent="0.25">
      <c r="A49" s="7" t="s">
        <v>44</v>
      </c>
      <c r="B49" s="9">
        <v>150</v>
      </c>
      <c r="C49" s="7"/>
      <c r="D49" s="25"/>
      <c r="E49" s="54"/>
      <c r="F49" s="7"/>
      <c r="G49" s="7"/>
      <c r="H49" s="7"/>
      <c r="I49" s="7"/>
    </row>
    <row r="50" spans="1:10" ht="15.75" x14ac:dyDescent="0.25">
      <c r="A50" s="7" t="s">
        <v>45</v>
      </c>
      <c r="B50" s="9">
        <v>160</v>
      </c>
      <c r="C50" s="7"/>
      <c r="D50" s="25"/>
      <c r="E50" s="54"/>
      <c r="F50" s="7"/>
      <c r="G50" s="7"/>
      <c r="H50" s="7"/>
      <c r="I50" s="7"/>
    </row>
    <row r="51" spans="1:10" ht="15.75" x14ac:dyDescent="0.25">
      <c r="A51" s="6" t="s">
        <v>46</v>
      </c>
      <c r="B51" s="8">
        <v>170</v>
      </c>
      <c r="C51" s="30">
        <f t="shared" ref="C51:I51" si="1">SUM(C44:C50)</f>
        <v>160229</v>
      </c>
      <c r="D51" s="30">
        <f t="shared" si="1"/>
        <v>204766.65149741099</v>
      </c>
      <c r="E51" s="30">
        <v>193688.8054602991</v>
      </c>
      <c r="F51" s="30">
        <v>79808.849676393118</v>
      </c>
      <c r="G51" s="30">
        <v>31841.096136568012</v>
      </c>
      <c r="H51" s="30">
        <v>24203.340238667406</v>
      </c>
      <c r="I51" s="30">
        <v>57835.519408670574</v>
      </c>
      <c r="J51" s="66">
        <f>SUM(F51:I51)</f>
        <v>193688.8054602991</v>
      </c>
    </row>
    <row r="52" spans="1:10" ht="15" customHeight="1" x14ac:dyDescent="0.25">
      <c r="A52" s="117" t="s">
        <v>47</v>
      </c>
      <c r="B52" s="85"/>
      <c r="C52" s="84"/>
      <c r="D52" s="84"/>
      <c r="E52" s="97"/>
      <c r="F52" s="84"/>
      <c r="G52" s="84"/>
      <c r="H52" s="84"/>
      <c r="I52" s="84"/>
    </row>
    <row r="53" spans="1:10" ht="15" customHeight="1" x14ac:dyDescent="0.25">
      <c r="A53" s="117"/>
      <c r="B53" s="85"/>
      <c r="C53" s="84"/>
      <c r="D53" s="84"/>
      <c r="E53" s="111"/>
      <c r="F53" s="84"/>
      <c r="G53" s="84"/>
      <c r="H53" s="84"/>
      <c r="I53" s="84"/>
    </row>
    <row r="54" spans="1:10" ht="15" hidden="1" customHeight="1" x14ac:dyDescent="0.25">
      <c r="A54" s="117"/>
      <c r="B54" s="85"/>
      <c r="C54" s="84"/>
      <c r="D54" s="84"/>
      <c r="E54" s="98"/>
      <c r="F54" s="84"/>
      <c r="G54" s="84"/>
      <c r="H54" s="84"/>
      <c r="I54" s="84"/>
    </row>
    <row r="55" spans="1:10" ht="15.75" x14ac:dyDescent="0.25">
      <c r="A55" s="7" t="s">
        <v>48</v>
      </c>
      <c r="B55" s="9">
        <v>180</v>
      </c>
      <c r="C55" s="29">
        <f t="shared" ref="C55:I55" si="2">C30-C44</f>
        <v>-11556.666666666657</v>
      </c>
      <c r="D55" s="29">
        <f t="shared" si="2"/>
        <v>14903.457708855683</v>
      </c>
      <c r="E55" s="29">
        <v>-29937.632740981033</v>
      </c>
      <c r="F55" s="29">
        <v>-9448.5658102276648</v>
      </c>
      <c r="G55" s="29">
        <v>-8686.1598831752199</v>
      </c>
      <c r="H55" s="29">
        <v>-7222.0940342840768</v>
      </c>
      <c r="I55" s="29">
        <v>-4580.8130132940714</v>
      </c>
      <c r="J55" s="66">
        <f>SUM(F55:I55)</f>
        <v>-29937.632740981033</v>
      </c>
    </row>
    <row r="56" spans="1:10" ht="15.75" x14ac:dyDescent="0.25">
      <c r="A56" s="7" t="s">
        <v>49</v>
      </c>
      <c r="B56" s="9">
        <v>181</v>
      </c>
      <c r="C56" s="29">
        <f>C55</f>
        <v>-11556.666666666657</v>
      </c>
      <c r="D56" s="29">
        <f>D55</f>
        <v>14903.457708855683</v>
      </c>
      <c r="E56" s="29"/>
      <c r="F56" s="29"/>
      <c r="G56" s="29"/>
      <c r="H56" s="29"/>
      <c r="I56" s="29"/>
    </row>
    <row r="57" spans="1:10" ht="15.75" x14ac:dyDescent="0.25">
      <c r="A57" s="7" t="s">
        <v>50</v>
      </c>
      <c r="B57" s="9">
        <v>182</v>
      </c>
      <c r="C57" s="7"/>
      <c r="D57" s="29"/>
      <c r="E57" s="29">
        <v>-29937.632740981033</v>
      </c>
      <c r="F57" s="29">
        <v>-9448.5658102276648</v>
      </c>
      <c r="G57" s="29">
        <v>-8686.1598831752199</v>
      </c>
      <c r="H57" s="29">
        <v>-7222.0940342840768</v>
      </c>
      <c r="I57" s="29">
        <v>-4580.8130132940714</v>
      </c>
    </row>
    <row r="58" spans="1:10" ht="31.5" x14ac:dyDescent="0.25">
      <c r="A58" s="7" t="s">
        <v>51</v>
      </c>
      <c r="B58" s="9">
        <v>190</v>
      </c>
      <c r="C58" s="29">
        <f t="shared" ref="C58:I58" si="3">C30+C31-C44-C45-C46-C47</f>
        <v>-4246.666666666657</v>
      </c>
      <c r="D58" s="29">
        <f t="shared" si="3"/>
        <v>4642.479519855684</v>
      </c>
      <c r="E58" s="29">
        <v>-1064.7156213182766</v>
      </c>
      <c r="F58" s="29">
        <v>785.41734621521152</v>
      </c>
      <c r="G58" s="29">
        <v>-464.629257826345</v>
      </c>
      <c r="H58" s="29">
        <v>-2302.8437805590747</v>
      </c>
      <c r="I58" s="29">
        <v>917.34007085193116</v>
      </c>
      <c r="J58" s="41"/>
    </row>
    <row r="59" spans="1:10" ht="15.75" x14ac:dyDescent="0.25">
      <c r="A59" s="7" t="s">
        <v>52</v>
      </c>
      <c r="B59" s="9">
        <v>191</v>
      </c>
      <c r="C59" s="29"/>
      <c r="D59" s="29">
        <f>D58</f>
        <v>4642.479519855684</v>
      </c>
      <c r="E59" s="29"/>
      <c r="F59" s="29">
        <v>785.41734621521152</v>
      </c>
      <c r="G59" s="29"/>
      <c r="H59" s="29"/>
      <c r="I59" s="29">
        <v>917.34007085193116</v>
      </c>
    </row>
    <row r="60" spans="1:10" ht="15.75" x14ac:dyDescent="0.25">
      <c r="A60" s="7" t="s">
        <v>53</v>
      </c>
      <c r="B60" s="9">
        <v>192</v>
      </c>
      <c r="C60" s="29">
        <f>C58</f>
        <v>-4246.666666666657</v>
      </c>
      <c r="D60" s="29"/>
      <c r="E60" s="29">
        <v>-1064.7156213182766</v>
      </c>
      <c r="F60" s="29"/>
      <c r="G60" s="29">
        <v>-464.629257826345</v>
      </c>
      <c r="H60" s="29">
        <v>-2302.8437805590747</v>
      </c>
      <c r="I60" s="29"/>
      <c r="J60" s="66">
        <f>SUM(F60:I60)</f>
        <v>-2767.4730383854198</v>
      </c>
    </row>
    <row r="61" spans="1:10" ht="31.5" x14ac:dyDescent="0.25">
      <c r="A61" s="7" t="s">
        <v>54</v>
      </c>
      <c r="B61" s="9">
        <v>200</v>
      </c>
      <c r="C61" s="29">
        <f>C58+C38-C48</f>
        <v>-3098.666666666657</v>
      </c>
      <c r="D61" s="29">
        <f t="shared" ref="D61" si="4">D58+D38</f>
        <v>5162.479519855684</v>
      </c>
      <c r="E61" s="29">
        <v>85.28437868172341</v>
      </c>
      <c r="F61" s="29">
        <v>1072.9173462152116</v>
      </c>
      <c r="G61" s="29">
        <v>-177.129257826345</v>
      </c>
      <c r="H61" s="29">
        <v>-2015.3437805590747</v>
      </c>
      <c r="I61" s="29">
        <v>1204.8400708519312</v>
      </c>
      <c r="J61" s="67">
        <f>SUM(F61:I61)</f>
        <v>85.284378681722956</v>
      </c>
    </row>
    <row r="62" spans="1:10" ht="15.75" x14ac:dyDescent="0.25">
      <c r="A62" s="7" t="s">
        <v>49</v>
      </c>
      <c r="B62" s="9">
        <v>201</v>
      </c>
      <c r="C62" s="29">
        <f>C61</f>
        <v>-3098.666666666657</v>
      </c>
      <c r="D62" s="29">
        <f>D61</f>
        <v>5162.479519855684</v>
      </c>
      <c r="E62" s="29">
        <v>85.28437868172341</v>
      </c>
      <c r="F62" s="29">
        <v>1072.9173462152116</v>
      </c>
      <c r="G62" s="29"/>
      <c r="H62" s="29"/>
      <c r="I62" s="29">
        <v>1204.8400708519312</v>
      </c>
    </row>
    <row r="63" spans="1:10" ht="15.75" x14ac:dyDescent="0.25">
      <c r="A63" s="7" t="s">
        <v>50</v>
      </c>
      <c r="B63" s="9">
        <v>202</v>
      </c>
      <c r="C63" s="7"/>
      <c r="D63" s="29"/>
      <c r="E63" s="29"/>
      <c r="F63" s="29"/>
      <c r="G63" s="29">
        <v>-177.129257826345</v>
      </c>
      <c r="H63" s="29">
        <v>-2015.3437805590747</v>
      </c>
      <c r="I63" s="29"/>
    </row>
    <row r="64" spans="1:10" ht="15.75" x14ac:dyDescent="0.25">
      <c r="A64" s="7" t="s">
        <v>55</v>
      </c>
      <c r="B64" s="9">
        <v>210</v>
      </c>
      <c r="C64" s="29">
        <v>15</v>
      </c>
      <c r="D64" s="29">
        <v>929.24631357402109</v>
      </c>
      <c r="E64" s="29"/>
      <c r="F64" s="48"/>
      <c r="G64" s="48"/>
      <c r="H64" s="48"/>
      <c r="I64" s="48"/>
      <c r="J64" s="41"/>
    </row>
    <row r="65" spans="1:10" ht="15.75" x14ac:dyDescent="0.25">
      <c r="A65" s="7" t="s">
        <v>56</v>
      </c>
      <c r="B65" s="9">
        <v>220</v>
      </c>
      <c r="C65" s="7"/>
      <c r="D65" s="7"/>
      <c r="E65" s="57"/>
      <c r="F65" s="7"/>
      <c r="G65" s="7"/>
      <c r="H65" s="7"/>
      <c r="I65" s="7"/>
    </row>
    <row r="66" spans="1:10" ht="15.75" x14ac:dyDescent="0.25">
      <c r="A66" s="7" t="s">
        <v>52</v>
      </c>
      <c r="B66" s="9">
        <v>221</v>
      </c>
      <c r="C66" s="29">
        <f>C62-C64</f>
        <v>-3113.666666666657</v>
      </c>
      <c r="D66" s="29">
        <f>D62-D64</f>
        <v>4233.2332062816631</v>
      </c>
      <c r="E66" s="29">
        <v>85.28437868172341</v>
      </c>
      <c r="F66" s="29">
        <v>1072.9173462152116</v>
      </c>
      <c r="G66" s="29">
        <v>-177.129257826345</v>
      </c>
      <c r="H66" s="29">
        <v>-2015.3437805590747</v>
      </c>
      <c r="I66" s="29">
        <v>1204.8400708519312</v>
      </c>
      <c r="J66" s="41">
        <f>SUM(F66:I66)</f>
        <v>85.284378681722956</v>
      </c>
    </row>
    <row r="67" spans="1:10" ht="15.75" x14ac:dyDescent="0.25">
      <c r="A67" s="7" t="s">
        <v>53</v>
      </c>
      <c r="B67" s="9">
        <v>222</v>
      </c>
      <c r="C67" s="7"/>
      <c r="D67" s="7"/>
      <c r="E67" s="57"/>
      <c r="F67" s="7"/>
      <c r="G67" s="7"/>
      <c r="H67" s="7"/>
      <c r="I67" s="7"/>
    </row>
    <row r="68" spans="1:10" ht="31.5" x14ac:dyDescent="0.25">
      <c r="A68" s="7" t="s">
        <v>57</v>
      </c>
      <c r="B68" s="9">
        <v>230</v>
      </c>
      <c r="C68" s="7"/>
      <c r="D68" s="7"/>
      <c r="E68" s="29">
        <v>12.792656802258511</v>
      </c>
      <c r="F68" s="7"/>
      <c r="G68" s="7"/>
      <c r="H68" s="7"/>
      <c r="I68" s="7"/>
    </row>
    <row r="69" spans="1:10" ht="15.75" x14ac:dyDescent="0.25">
      <c r="A69" s="108"/>
      <c r="B69" s="109"/>
      <c r="C69" s="109"/>
      <c r="D69" s="109"/>
      <c r="E69" s="109"/>
      <c r="F69" s="109"/>
      <c r="G69" s="109"/>
      <c r="H69" s="109"/>
      <c r="I69" s="110"/>
    </row>
    <row r="70" spans="1:10" ht="15.75" x14ac:dyDescent="0.25">
      <c r="A70" s="114" t="s">
        <v>58</v>
      </c>
      <c r="B70" s="115"/>
      <c r="C70" s="115"/>
      <c r="D70" s="115"/>
      <c r="E70" s="115"/>
      <c r="F70" s="115"/>
      <c r="G70" s="115"/>
      <c r="H70" s="115"/>
      <c r="I70" s="116"/>
    </row>
    <row r="71" spans="1:10" ht="15.75" customHeight="1" x14ac:dyDescent="0.25">
      <c r="A71" s="90"/>
      <c r="B71" s="91"/>
      <c r="C71" s="91"/>
      <c r="D71" s="91"/>
      <c r="E71" s="91"/>
      <c r="F71" s="91"/>
      <c r="G71" s="91"/>
      <c r="H71" s="91"/>
      <c r="I71" s="92"/>
    </row>
    <row r="72" spans="1:10" ht="15.75" x14ac:dyDescent="0.25">
      <c r="A72" s="7" t="s">
        <v>59</v>
      </c>
      <c r="B72" s="9">
        <v>240</v>
      </c>
      <c r="C72" s="27">
        <v>68733</v>
      </c>
      <c r="D72" s="48">
        <v>138769.22592541101</v>
      </c>
      <c r="E72" s="48">
        <v>132885.95046994352</v>
      </c>
      <c r="F72" s="28">
        <v>64259.025272536004</v>
      </c>
      <c r="G72" s="28">
        <v>16842.055471523268</v>
      </c>
      <c r="H72" s="28">
        <v>9779.6326428674056</v>
      </c>
      <c r="I72" s="28">
        <v>42005.237083016822</v>
      </c>
      <c r="J72" s="41"/>
    </row>
    <row r="73" spans="1:10" ht="15.75" x14ac:dyDescent="0.25">
      <c r="A73" s="7" t="s">
        <v>60</v>
      </c>
      <c r="B73" s="9">
        <v>250</v>
      </c>
      <c r="C73" s="27">
        <v>30252</v>
      </c>
      <c r="D73" s="48">
        <v>45785.922600000005</v>
      </c>
      <c r="E73" s="48">
        <v>41985.946713406251</v>
      </c>
      <c r="F73" s="28">
        <v>10782.642953981249</v>
      </c>
      <c r="G73" s="28">
        <v>10331.180872987499</v>
      </c>
      <c r="H73" s="28">
        <v>9859.5963899999988</v>
      </c>
      <c r="I73" s="28">
        <v>11012.5264964375</v>
      </c>
      <c r="J73" s="41"/>
    </row>
    <row r="74" spans="1:10" ht="21" customHeight="1" x14ac:dyDescent="0.25">
      <c r="A74" s="7" t="s">
        <v>61</v>
      </c>
      <c r="B74" s="9">
        <v>260</v>
      </c>
      <c r="C74" s="27">
        <v>6428</v>
      </c>
      <c r="D74" s="48">
        <v>10072.902972</v>
      </c>
      <c r="E74" s="48">
        <v>9236.9082769493743</v>
      </c>
      <c r="F74" s="28">
        <v>2372.1814498758749</v>
      </c>
      <c r="G74" s="28">
        <v>2272.8597920572497</v>
      </c>
      <c r="H74" s="28">
        <v>2169.1112057999999</v>
      </c>
      <c r="I74" s="28">
        <v>2422.7558292162498</v>
      </c>
      <c r="J74" s="41"/>
    </row>
    <row r="75" spans="1:10" ht="15.75" x14ac:dyDescent="0.25">
      <c r="A75" s="7" t="s">
        <v>62</v>
      </c>
      <c r="B75" s="9">
        <v>270</v>
      </c>
      <c r="C75" s="27">
        <v>3801</v>
      </c>
      <c r="D75" s="48">
        <v>4647.6000000000004</v>
      </c>
      <c r="E75" s="48">
        <v>4560</v>
      </c>
      <c r="F75" s="28">
        <v>1140</v>
      </c>
      <c r="G75" s="28">
        <v>1140</v>
      </c>
      <c r="H75" s="28">
        <v>1140</v>
      </c>
      <c r="I75" s="28">
        <v>1140</v>
      </c>
      <c r="J75" s="41"/>
    </row>
    <row r="76" spans="1:10" ht="15.75" x14ac:dyDescent="0.25">
      <c r="A76" s="7" t="s">
        <v>63</v>
      </c>
      <c r="B76" s="9">
        <v>280</v>
      </c>
      <c r="C76" s="27">
        <v>6904</v>
      </c>
      <c r="D76" s="48">
        <v>5491</v>
      </c>
      <c r="E76" s="48">
        <v>5010</v>
      </c>
      <c r="F76" s="28">
        <v>1252.5</v>
      </c>
      <c r="G76" s="28">
        <v>1252.5</v>
      </c>
      <c r="H76" s="28">
        <v>1252.5</v>
      </c>
      <c r="I76" s="28">
        <v>1252.5</v>
      </c>
      <c r="J76" s="41"/>
    </row>
    <row r="77" spans="1:10" ht="15" customHeight="1" x14ac:dyDescent="0.25">
      <c r="A77" s="84" t="s">
        <v>64</v>
      </c>
      <c r="B77" s="85">
        <v>290</v>
      </c>
      <c r="C77" s="94">
        <f t="shared" ref="C77:I77" si="5">SUM(C72:C76)</f>
        <v>116118</v>
      </c>
      <c r="D77" s="121">
        <f t="shared" si="5"/>
        <v>204766.65149741105</v>
      </c>
      <c r="E77" s="75">
        <v>193678.80546029913</v>
      </c>
      <c r="F77" s="72">
        <v>79806.349676393133</v>
      </c>
      <c r="G77" s="72">
        <v>31838.59613656802</v>
      </c>
      <c r="H77" s="72">
        <v>24200.840238667406</v>
      </c>
      <c r="I77" s="72">
        <v>57833.019408670574</v>
      </c>
      <c r="J77" s="41"/>
    </row>
    <row r="78" spans="1:10" ht="15" customHeight="1" x14ac:dyDescent="0.25">
      <c r="A78" s="84"/>
      <c r="B78" s="85"/>
      <c r="C78" s="111"/>
      <c r="D78" s="122"/>
      <c r="E78" s="76"/>
      <c r="F78" s="73"/>
      <c r="G78" s="73"/>
      <c r="H78" s="73"/>
      <c r="I78" s="73"/>
    </row>
    <row r="79" spans="1:10" ht="3" customHeight="1" x14ac:dyDescent="0.25">
      <c r="A79" s="84"/>
      <c r="B79" s="85"/>
      <c r="C79" s="98"/>
      <c r="D79" s="89"/>
      <c r="E79" s="77"/>
      <c r="F79" s="74"/>
      <c r="G79" s="74"/>
      <c r="H79" s="74"/>
      <c r="I79" s="74"/>
    </row>
    <row r="80" spans="1:10" ht="15.75" x14ac:dyDescent="0.25">
      <c r="A80" s="108"/>
      <c r="B80" s="109"/>
      <c r="C80" s="109"/>
      <c r="D80" s="109"/>
      <c r="E80" s="109"/>
      <c r="F80" s="109"/>
      <c r="G80" s="109"/>
      <c r="H80" s="109"/>
      <c r="I80" s="110"/>
    </row>
    <row r="81" spans="1:10" ht="15.75" x14ac:dyDescent="0.25">
      <c r="A81" s="90" t="s">
        <v>65</v>
      </c>
      <c r="B81" s="91"/>
      <c r="C81" s="91"/>
      <c r="D81" s="91"/>
      <c r="E81" s="91"/>
      <c r="F81" s="91"/>
      <c r="G81" s="91"/>
      <c r="H81" s="91"/>
      <c r="I81" s="92"/>
    </row>
    <row r="82" spans="1:10" ht="63" x14ac:dyDescent="0.25">
      <c r="A82" s="6" t="s">
        <v>66</v>
      </c>
      <c r="B82" s="8">
        <v>300</v>
      </c>
      <c r="C82" s="37">
        <f>C83+C84+C85+C86</f>
        <v>12001.9</v>
      </c>
      <c r="D82" s="47">
        <f>D83+D84+D85+D86</f>
        <v>12175.246313574022</v>
      </c>
      <c r="E82" s="47">
        <f>SUM(F82:I82)</f>
        <v>7223</v>
      </c>
      <c r="F82" s="47">
        <f>F83+F84+F85+F86</f>
        <v>1445.5</v>
      </c>
      <c r="G82" s="47">
        <f>G83+G84+G85+G86</f>
        <v>1612</v>
      </c>
      <c r="H82" s="47">
        <f>H83+H84+H85+H86</f>
        <v>1634</v>
      </c>
      <c r="I82" s="47">
        <f>I83+I84+I85+I86</f>
        <v>2531.5</v>
      </c>
      <c r="J82" s="41"/>
    </row>
    <row r="83" spans="1:10" ht="15.75" x14ac:dyDescent="0.25">
      <c r="A83" s="7" t="s">
        <v>67</v>
      </c>
      <c r="B83" s="9">
        <v>301</v>
      </c>
      <c r="C83" s="46"/>
      <c r="D83" s="48">
        <v>929.24631357402109</v>
      </c>
      <c r="E83" s="48"/>
      <c r="F83" s="48"/>
      <c r="G83" s="48"/>
      <c r="H83" s="48"/>
      <c r="I83" s="48"/>
      <c r="J83" s="41"/>
    </row>
    <row r="84" spans="1:10" ht="34.5" customHeight="1" x14ac:dyDescent="0.25">
      <c r="A84" s="7" t="s">
        <v>68</v>
      </c>
      <c r="B84" s="9">
        <v>302</v>
      </c>
      <c r="C84" s="46">
        <v>10233.9</v>
      </c>
      <c r="D84" s="46">
        <v>9500</v>
      </c>
      <c r="E84" s="61">
        <f>SUM(F84:I84)</f>
        <v>4976</v>
      </c>
      <c r="F84" s="71">
        <v>923</v>
      </c>
      <c r="G84" s="71">
        <v>964</v>
      </c>
      <c r="H84" s="71">
        <v>1142</v>
      </c>
      <c r="I84" s="71">
        <v>1947</v>
      </c>
      <c r="J84" s="41"/>
    </row>
    <row r="85" spans="1:10" ht="47.25" x14ac:dyDescent="0.25">
      <c r="A85" s="7" t="s">
        <v>69</v>
      </c>
      <c r="B85" s="9">
        <v>303</v>
      </c>
      <c r="C85" s="46"/>
      <c r="D85" s="46"/>
      <c r="E85" s="61"/>
      <c r="F85" s="46"/>
      <c r="G85" s="46"/>
      <c r="H85" s="46"/>
      <c r="I85" s="46"/>
    </row>
    <row r="86" spans="1:10" ht="31.5" x14ac:dyDescent="0.25">
      <c r="A86" s="7" t="s">
        <v>98</v>
      </c>
      <c r="B86" s="9">
        <v>304</v>
      </c>
      <c r="C86" s="35">
        <f>C87+C88</f>
        <v>1768</v>
      </c>
      <c r="D86" s="35">
        <f>D87+D88</f>
        <v>1746</v>
      </c>
      <c r="E86" s="71">
        <f>SUM(F86:I86)</f>
        <v>2247</v>
      </c>
      <c r="F86" s="35">
        <f>F87+F88</f>
        <v>522.5</v>
      </c>
      <c r="G86" s="35">
        <f>G87+G88</f>
        <v>648</v>
      </c>
      <c r="H86" s="35">
        <f>H87+H88</f>
        <v>492</v>
      </c>
      <c r="I86" s="35">
        <f>I87+I88</f>
        <v>584.5</v>
      </c>
      <c r="J86" s="41"/>
    </row>
    <row r="87" spans="1:10" ht="51.75" customHeight="1" x14ac:dyDescent="0.25">
      <c r="A87" s="7" t="s">
        <v>70</v>
      </c>
      <c r="B87" s="9" t="s">
        <v>71</v>
      </c>
      <c r="C87" s="35"/>
      <c r="D87" s="35"/>
      <c r="E87" s="61"/>
      <c r="F87" s="35"/>
      <c r="G87" s="35"/>
      <c r="H87" s="35"/>
      <c r="I87" s="35"/>
    </row>
    <row r="88" spans="1:10" ht="15.75" x14ac:dyDescent="0.25">
      <c r="A88" s="26" t="s">
        <v>112</v>
      </c>
      <c r="B88" s="9" t="s">
        <v>73</v>
      </c>
      <c r="C88" s="35">
        <f t="shared" ref="C88:I88" si="6">SUM(C89:C91)</f>
        <v>1768</v>
      </c>
      <c r="D88" s="27">
        <f t="shared" si="6"/>
        <v>1746</v>
      </c>
      <c r="E88" s="64">
        <f t="shared" si="6"/>
        <v>2246</v>
      </c>
      <c r="F88" s="27">
        <f t="shared" si="6"/>
        <v>522.5</v>
      </c>
      <c r="G88" s="27">
        <f t="shared" si="6"/>
        <v>648</v>
      </c>
      <c r="H88" s="27">
        <f t="shared" si="6"/>
        <v>492</v>
      </c>
      <c r="I88" s="27">
        <f t="shared" si="6"/>
        <v>584.5</v>
      </c>
      <c r="J88" s="41"/>
    </row>
    <row r="89" spans="1:10" ht="15.75" x14ac:dyDescent="0.25">
      <c r="A89" s="26" t="s">
        <v>109</v>
      </c>
      <c r="B89" s="27"/>
      <c r="C89" s="35">
        <v>1329</v>
      </c>
      <c r="D89" s="27">
        <v>1286</v>
      </c>
      <c r="E89" s="54">
        <v>1787</v>
      </c>
      <c r="F89" s="27">
        <v>380</v>
      </c>
      <c r="G89" s="27">
        <v>558</v>
      </c>
      <c r="H89" s="27">
        <v>402</v>
      </c>
      <c r="I89" s="27">
        <f>E89-F89-G89-H89</f>
        <v>447</v>
      </c>
      <c r="J89" s="41"/>
    </row>
    <row r="90" spans="1:10" ht="15.75" x14ac:dyDescent="0.25">
      <c r="A90" s="26" t="s">
        <v>110</v>
      </c>
      <c r="B90" s="27"/>
      <c r="C90" s="35">
        <v>205</v>
      </c>
      <c r="D90" s="27">
        <v>210</v>
      </c>
      <c r="E90" s="54">
        <v>209</v>
      </c>
      <c r="F90" s="29">
        <f>$D$90/4</f>
        <v>52.5</v>
      </c>
      <c r="G90" s="29">
        <f>$D$90/4</f>
        <v>52.5</v>
      </c>
      <c r="H90" s="29">
        <f>$D$90/4</f>
        <v>52.5</v>
      </c>
      <c r="I90" s="29">
        <f>$D$90/4</f>
        <v>52.5</v>
      </c>
      <c r="J90" s="41"/>
    </row>
    <row r="91" spans="1:10" ht="15.75" x14ac:dyDescent="0.25">
      <c r="A91" s="26" t="s">
        <v>111</v>
      </c>
      <c r="B91" s="27"/>
      <c r="C91" s="35">
        <v>234</v>
      </c>
      <c r="D91" s="27">
        <v>250</v>
      </c>
      <c r="E91" s="54">
        <f>SUM(F91:I91)</f>
        <v>250</v>
      </c>
      <c r="F91" s="27">
        <v>90</v>
      </c>
      <c r="G91" s="27">
        <f>(D91-100)/4</f>
        <v>37.5</v>
      </c>
      <c r="H91" s="27">
        <f>G91</f>
        <v>37.5</v>
      </c>
      <c r="I91" s="27">
        <f>90-5</f>
        <v>85</v>
      </c>
      <c r="J91" s="41"/>
    </row>
    <row r="92" spans="1:10" ht="37.5" customHeight="1" x14ac:dyDescent="0.25">
      <c r="A92" s="6" t="s">
        <v>74</v>
      </c>
      <c r="B92" s="8">
        <v>310</v>
      </c>
      <c r="C92" s="36"/>
      <c r="D92" s="36"/>
      <c r="E92" s="60"/>
      <c r="F92" s="36"/>
      <c r="G92" s="36"/>
      <c r="H92" s="36"/>
      <c r="I92" s="36"/>
    </row>
    <row r="93" spans="1:10" ht="54" customHeight="1" x14ac:dyDescent="0.25">
      <c r="A93" s="7" t="s">
        <v>97</v>
      </c>
      <c r="B93" s="9"/>
      <c r="C93" s="36"/>
      <c r="D93" s="36"/>
      <c r="E93" s="60"/>
      <c r="F93" s="36"/>
      <c r="G93" s="36"/>
      <c r="H93" s="36"/>
      <c r="I93" s="36"/>
    </row>
    <row r="94" spans="1:10" ht="24" customHeight="1" x14ac:dyDescent="0.25">
      <c r="A94" s="7" t="s">
        <v>75</v>
      </c>
      <c r="B94" s="9">
        <v>312</v>
      </c>
      <c r="C94" s="36"/>
      <c r="D94" s="36"/>
      <c r="E94" s="60"/>
      <c r="F94" s="36"/>
      <c r="G94" s="36"/>
      <c r="H94" s="36"/>
      <c r="I94" s="36"/>
    </row>
    <row r="95" spans="1:10" ht="15.75" x14ac:dyDescent="0.25">
      <c r="A95" s="7" t="s">
        <v>76</v>
      </c>
      <c r="B95" s="9">
        <v>313</v>
      </c>
      <c r="C95" s="36"/>
      <c r="D95" s="36"/>
      <c r="E95" s="60"/>
      <c r="F95" s="36"/>
      <c r="G95" s="36"/>
      <c r="H95" s="36"/>
      <c r="I95" s="36"/>
    </row>
    <row r="96" spans="1:10" ht="37.5" customHeight="1" x14ac:dyDescent="0.25">
      <c r="A96" s="6" t="s">
        <v>77</v>
      </c>
      <c r="B96" s="8">
        <v>320</v>
      </c>
      <c r="C96" s="37">
        <f>C97++C98+C99+C100+C101</f>
        <v>7418</v>
      </c>
      <c r="D96" s="47">
        <f>D97++D98+D99+D100+D101</f>
        <v>10072.902972</v>
      </c>
      <c r="E96" s="69">
        <f>SUM(F96:I96)</f>
        <v>9236.9082769493743</v>
      </c>
      <c r="F96" s="47">
        <f>F97++F98+F99+F100+F101</f>
        <v>2372.1814498758749</v>
      </c>
      <c r="G96" s="47">
        <f>G97++G98+G99+G100+G101</f>
        <v>2272.8597920572497</v>
      </c>
      <c r="H96" s="47">
        <f>H97++H98+H99+H100+H101</f>
        <v>2169.1112057999999</v>
      </c>
      <c r="I96" s="47">
        <f>I97++I98+I99+I100+I101</f>
        <v>2422.7558292162498</v>
      </c>
      <c r="J96" s="41"/>
    </row>
    <row r="97" spans="1:10" ht="74.25" customHeight="1" x14ac:dyDescent="0.25">
      <c r="A97" s="31" t="s">
        <v>78</v>
      </c>
      <c r="B97" s="33">
        <v>321</v>
      </c>
      <c r="C97" s="45">
        <v>7418</v>
      </c>
      <c r="D97" s="49">
        <v>10072.902972</v>
      </c>
      <c r="E97" s="59">
        <f>SUM(F97:I97)</f>
        <v>9236.9082769493743</v>
      </c>
      <c r="F97" s="49">
        <f>F74</f>
        <v>2372.1814498758749</v>
      </c>
      <c r="G97" s="49">
        <f>G74</f>
        <v>2272.8597920572497</v>
      </c>
      <c r="H97" s="49">
        <f>H74</f>
        <v>2169.1112057999999</v>
      </c>
      <c r="I97" s="49">
        <f>I74</f>
        <v>2422.7558292162498</v>
      </c>
      <c r="J97" s="41"/>
    </row>
    <row r="98" spans="1:10" ht="15.75" x14ac:dyDescent="0.25">
      <c r="A98" s="7" t="s">
        <v>72</v>
      </c>
      <c r="B98" s="9">
        <v>322</v>
      </c>
      <c r="C98" s="44"/>
      <c r="D98" s="44"/>
      <c r="E98" s="60"/>
      <c r="F98" s="44"/>
      <c r="G98" s="44"/>
      <c r="H98" s="44"/>
      <c r="I98" s="44"/>
    </row>
    <row r="99" spans="1:10" ht="24" customHeight="1" x14ac:dyDescent="0.25">
      <c r="A99" s="7" t="s">
        <v>79</v>
      </c>
      <c r="B99" s="9">
        <v>330</v>
      </c>
      <c r="C99" s="44"/>
      <c r="D99" s="44"/>
      <c r="E99" s="60"/>
      <c r="F99" s="44"/>
      <c r="G99" s="44"/>
      <c r="H99" s="44"/>
      <c r="I99" s="44"/>
    </row>
    <row r="100" spans="1:10" ht="15.75" x14ac:dyDescent="0.25">
      <c r="A100" s="7" t="s">
        <v>80</v>
      </c>
      <c r="B100" s="9">
        <v>331</v>
      </c>
      <c r="C100" s="44"/>
      <c r="D100" s="44"/>
      <c r="E100" s="60"/>
      <c r="F100" s="44"/>
      <c r="G100" s="44"/>
      <c r="H100" s="44"/>
      <c r="I100" s="44"/>
    </row>
    <row r="101" spans="1:10" ht="15.75" x14ac:dyDescent="0.25">
      <c r="A101" s="7" t="s">
        <v>81</v>
      </c>
      <c r="B101" s="9">
        <v>332</v>
      </c>
      <c r="C101" s="44"/>
      <c r="D101" s="44"/>
      <c r="E101" s="60"/>
      <c r="F101" s="44"/>
      <c r="G101" s="44"/>
      <c r="H101" s="44"/>
      <c r="I101" s="44"/>
    </row>
    <row r="102" spans="1:10" ht="15.75" x14ac:dyDescent="0.25">
      <c r="A102" s="118"/>
      <c r="B102" s="119"/>
      <c r="C102" s="119"/>
      <c r="D102" s="119"/>
      <c r="E102" s="119"/>
      <c r="F102" s="119"/>
      <c r="G102" s="119"/>
      <c r="H102" s="119"/>
      <c r="I102" s="120"/>
    </row>
    <row r="103" spans="1:10" ht="15.75" x14ac:dyDescent="0.25">
      <c r="A103" s="81" t="s">
        <v>82</v>
      </c>
      <c r="B103" s="82"/>
      <c r="C103" s="82"/>
      <c r="D103" s="82"/>
      <c r="E103" s="82"/>
      <c r="F103" s="82"/>
      <c r="G103" s="82"/>
      <c r="H103" s="82"/>
      <c r="I103" s="83"/>
    </row>
    <row r="104" spans="1:10" ht="15.75" x14ac:dyDescent="0.25">
      <c r="A104" s="7" t="s">
        <v>83</v>
      </c>
      <c r="B104" s="9">
        <v>340</v>
      </c>
      <c r="C104" s="36"/>
      <c r="D104" s="42"/>
      <c r="E104" s="42"/>
      <c r="F104" s="42"/>
      <c r="G104" s="36"/>
      <c r="H104" s="36"/>
      <c r="I104" s="36"/>
    </row>
    <row r="105" spans="1:10" ht="23.25" customHeight="1" x14ac:dyDescent="0.25">
      <c r="A105" s="7" t="s">
        <v>84</v>
      </c>
      <c r="B105" s="9">
        <v>341</v>
      </c>
      <c r="C105" s="36"/>
      <c r="D105" s="36"/>
      <c r="E105" s="60"/>
      <c r="F105" s="36"/>
      <c r="G105" s="36"/>
      <c r="H105" s="36"/>
      <c r="I105" s="36"/>
    </row>
    <row r="106" spans="1:10" ht="56.25" customHeight="1" x14ac:dyDescent="0.25">
      <c r="A106" s="7" t="s">
        <v>85</v>
      </c>
      <c r="B106" s="9">
        <v>350</v>
      </c>
      <c r="C106" s="35">
        <v>2008</v>
      </c>
      <c r="D106" s="35">
        <v>3700</v>
      </c>
      <c r="E106" s="61">
        <v>23500</v>
      </c>
      <c r="F106" s="68">
        <v>15000</v>
      </c>
      <c r="G106" s="68">
        <v>6000</v>
      </c>
      <c r="H106" s="68">
        <v>1000</v>
      </c>
      <c r="I106" s="68">
        <v>1500</v>
      </c>
      <c r="J106" s="41"/>
    </row>
    <row r="107" spans="1:10" ht="15" customHeight="1" x14ac:dyDescent="0.25">
      <c r="A107" s="84" t="s">
        <v>84</v>
      </c>
      <c r="B107" s="85">
        <v>351</v>
      </c>
      <c r="C107" s="86"/>
      <c r="D107" s="86"/>
      <c r="E107" s="88"/>
      <c r="F107" s="87"/>
      <c r="G107" s="87"/>
      <c r="H107" s="87"/>
      <c r="I107" s="87"/>
    </row>
    <row r="108" spans="1:10" ht="9" customHeight="1" x14ac:dyDescent="0.25">
      <c r="A108" s="84"/>
      <c r="B108" s="85"/>
      <c r="C108" s="86"/>
      <c r="D108" s="86"/>
      <c r="E108" s="89"/>
      <c r="F108" s="87"/>
      <c r="G108" s="87"/>
      <c r="H108" s="87"/>
      <c r="I108" s="87"/>
    </row>
    <row r="109" spans="1:10" ht="31.5" x14ac:dyDescent="0.25">
      <c r="A109" s="7" t="s">
        <v>86</v>
      </c>
      <c r="B109" s="9">
        <v>360</v>
      </c>
      <c r="C109" s="35">
        <v>3</v>
      </c>
      <c r="D109" s="36"/>
      <c r="E109" s="60"/>
      <c r="F109" s="68"/>
      <c r="G109" s="68"/>
      <c r="H109" s="68"/>
      <c r="I109" s="68"/>
    </row>
    <row r="110" spans="1:10" ht="22.5" customHeight="1" x14ac:dyDescent="0.25">
      <c r="A110" s="7" t="s">
        <v>84</v>
      </c>
      <c r="B110" s="9">
        <v>361</v>
      </c>
      <c r="C110" s="36"/>
      <c r="D110" s="36"/>
      <c r="E110" s="60"/>
      <c r="F110" s="68"/>
      <c r="G110" s="68"/>
      <c r="H110" s="68"/>
      <c r="I110" s="68"/>
    </row>
    <row r="111" spans="1:10" ht="31.5" x14ac:dyDescent="0.25">
      <c r="A111" s="7" t="s">
        <v>87</v>
      </c>
      <c r="B111" s="9">
        <v>370</v>
      </c>
      <c r="C111" s="36"/>
      <c r="D111" s="36"/>
      <c r="E111" s="60"/>
      <c r="F111" s="68"/>
      <c r="G111" s="68"/>
      <c r="H111" s="68"/>
      <c r="I111" s="68"/>
    </row>
    <row r="112" spans="1:10" ht="23.25" customHeight="1" x14ac:dyDescent="0.25">
      <c r="A112" s="7" t="s">
        <v>84</v>
      </c>
      <c r="B112" s="9">
        <v>371</v>
      </c>
      <c r="C112" s="36"/>
      <c r="D112" s="36"/>
      <c r="E112" s="60"/>
      <c r="F112" s="68"/>
      <c r="G112" s="68"/>
      <c r="H112" s="68"/>
      <c r="I112" s="68"/>
    </row>
    <row r="113" spans="1:9" ht="63" x14ac:dyDescent="0.25">
      <c r="A113" s="7" t="s">
        <v>88</v>
      </c>
      <c r="B113" s="9">
        <v>380</v>
      </c>
      <c r="C113" s="35">
        <v>561</v>
      </c>
      <c r="D113" s="35">
        <v>800</v>
      </c>
      <c r="E113" s="61">
        <v>800</v>
      </c>
      <c r="F113" s="68">
        <f>E113/4</f>
        <v>200</v>
      </c>
      <c r="G113" s="68">
        <f>F113</f>
        <v>200</v>
      </c>
      <c r="H113" s="68">
        <f>F113</f>
        <v>200</v>
      </c>
      <c r="I113" s="68">
        <f>F113</f>
        <v>200</v>
      </c>
    </row>
    <row r="114" spans="1:9" ht="23.25" customHeight="1" x14ac:dyDescent="0.25">
      <c r="A114" s="7" t="s">
        <v>84</v>
      </c>
      <c r="B114" s="9">
        <v>381</v>
      </c>
      <c r="C114" s="36"/>
      <c r="D114" s="36"/>
      <c r="E114" s="60"/>
      <c r="F114" s="36"/>
      <c r="G114" s="36"/>
      <c r="H114" s="36"/>
      <c r="I114" s="36"/>
    </row>
    <row r="115" spans="1:9" ht="31.5" x14ac:dyDescent="0.25">
      <c r="A115" s="7" t="s">
        <v>89</v>
      </c>
      <c r="B115" s="9">
        <v>390</v>
      </c>
      <c r="C115" s="35">
        <f t="shared" ref="C115:I115" si="7">C104+C106+C109+C111+C113</f>
        <v>2572</v>
      </c>
      <c r="D115" s="35">
        <f t="shared" si="7"/>
        <v>4500</v>
      </c>
      <c r="E115" s="68">
        <f t="shared" si="7"/>
        <v>24300</v>
      </c>
      <c r="F115" s="35">
        <f t="shared" si="7"/>
        <v>15200</v>
      </c>
      <c r="G115" s="35">
        <f t="shared" si="7"/>
        <v>6200</v>
      </c>
      <c r="H115" s="35">
        <f t="shared" si="7"/>
        <v>1200</v>
      </c>
      <c r="I115" s="35">
        <f t="shared" si="7"/>
        <v>1700</v>
      </c>
    </row>
    <row r="116" spans="1:9" ht="36.75" customHeight="1" x14ac:dyDescent="0.25">
      <c r="A116" s="7" t="s">
        <v>90</v>
      </c>
      <c r="B116" s="9">
        <v>391</v>
      </c>
      <c r="C116" s="36"/>
      <c r="D116" s="36"/>
      <c r="E116" s="60"/>
      <c r="F116" s="36"/>
      <c r="G116" s="36"/>
      <c r="H116" s="36"/>
      <c r="I116" s="36"/>
    </row>
    <row r="117" spans="1:9" ht="15.75" x14ac:dyDescent="0.25">
      <c r="A117" s="108"/>
      <c r="B117" s="109"/>
      <c r="C117" s="109"/>
      <c r="D117" s="109"/>
      <c r="E117" s="109"/>
      <c r="F117" s="109"/>
      <c r="G117" s="109"/>
      <c r="H117" s="109"/>
      <c r="I117" s="110"/>
    </row>
    <row r="118" spans="1:9" ht="15.75" x14ac:dyDescent="0.25">
      <c r="A118" s="90" t="s">
        <v>91</v>
      </c>
      <c r="B118" s="91"/>
      <c r="C118" s="91"/>
      <c r="D118" s="91"/>
      <c r="E118" s="91"/>
      <c r="F118" s="91"/>
      <c r="G118" s="91"/>
      <c r="H118" s="91"/>
      <c r="I118" s="92"/>
    </row>
    <row r="119" spans="1:9" ht="15" customHeight="1" x14ac:dyDescent="0.25">
      <c r="A119" s="84" t="s">
        <v>92</v>
      </c>
      <c r="B119" s="85">
        <v>400</v>
      </c>
      <c r="C119" s="88">
        <v>299</v>
      </c>
      <c r="D119" s="94">
        <v>299.75</v>
      </c>
      <c r="E119" s="94">
        <f>(F119+G119+H119+I119)/4</f>
        <v>279</v>
      </c>
      <c r="F119" s="88">
        <v>306</v>
      </c>
      <c r="G119" s="86">
        <v>250</v>
      </c>
      <c r="H119" s="86">
        <v>254</v>
      </c>
      <c r="I119" s="86">
        <v>306</v>
      </c>
    </row>
    <row r="120" spans="1:9" ht="15.75" customHeight="1" x14ac:dyDescent="0.25">
      <c r="A120" s="84"/>
      <c r="B120" s="85"/>
      <c r="C120" s="89"/>
      <c r="D120" s="95"/>
      <c r="E120" s="95"/>
      <c r="F120" s="89"/>
      <c r="G120" s="86"/>
      <c r="H120" s="86"/>
      <c r="I120" s="86"/>
    </row>
    <row r="121" spans="1:9" ht="15.75" x14ac:dyDescent="0.25">
      <c r="A121" s="7" t="s">
        <v>93</v>
      </c>
      <c r="B121" s="9">
        <v>410</v>
      </c>
      <c r="C121" s="35">
        <v>60951</v>
      </c>
      <c r="D121" s="32">
        <v>62590</v>
      </c>
      <c r="E121" s="54">
        <f>(66290-63932)/3+66290</f>
        <v>67076</v>
      </c>
      <c r="F121" s="7">
        <f>E121+F106</f>
        <v>82076</v>
      </c>
      <c r="G121" s="7">
        <f>F121+G106</f>
        <v>88076</v>
      </c>
      <c r="H121" s="7">
        <f>G121+H106</f>
        <v>89076</v>
      </c>
      <c r="I121" s="7">
        <f>H121+I106</f>
        <v>90576</v>
      </c>
    </row>
    <row r="122" spans="1:9" ht="15" customHeight="1" x14ac:dyDescent="0.25">
      <c r="A122" s="84" t="s">
        <v>94</v>
      </c>
      <c r="B122" s="85">
        <v>420</v>
      </c>
      <c r="C122" s="86"/>
      <c r="D122" s="84"/>
      <c r="E122" s="97"/>
      <c r="F122" s="84"/>
      <c r="G122" s="84"/>
      <c r="H122" s="84"/>
      <c r="I122" s="84"/>
    </row>
    <row r="123" spans="1:9" ht="15.75" customHeight="1" x14ac:dyDescent="0.25">
      <c r="A123" s="84"/>
      <c r="B123" s="85"/>
      <c r="C123" s="86"/>
      <c r="D123" s="84"/>
      <c r="E123" s="98"/>
      <c r="F123" s="84"/>
      <c r="G123" s="84"/>
      <c r="H123" s="84"/>
      <c r="I123" s="84"/>
    </row>
    <row r="124" spans="1:9" ht="31.5" x14ac:dyDescent="0.25">
      <c r="A124" s="7" t="s">
        <v>95</v>
      </c>
      <c r="B124" s="9">
        <v>430</v>
      </c>
      <c r="C124" s="36"/>
      <c r="D124" s="7"/>
      <c r="E124" s="57"/>
      <c r="F124" s="7"/>
      <c r="G124" s="7"/>
      <c r="H124" s="7"/>
      <c r="I124" s="7"/>
    </row>
    <row r="125" spans="1:9" ht="14.25" customHeight="1" x14ac:dyDescent="0.25"/>
    <row r="126" spans="1:9" ht="15.75" x14ac:dyDescent="0.25">
      <c r="A126" s="2" t="s">
        <v>99</v>
      </c>
      <c r="B126" s="10"/>
      <c r="C126" s="10"/>
      <c r="D126" s="96" t="s">
        <v>120</v>
      </c>
      <c r="E126" s="96"/>
      <c r="F126" s="96"/>
      <c r="G126" s="19"/>
    </row>
    <row r="127" spans="1:9" x14ac:dyDescent="0.25">
      <c r="B127" s="11"/>
      <c r="C127" s="18" t="s">
        <v>101</v>
      </c>
      <c r="D127" s="93" t="s">
        <v>100</v>
      </c>
      <c r="E127" s="93"/>
      <c r="F127" s="93"/>
      <c r="G127" s="12"/>
    </row>
    <row r="128" spans="1:9" ht="15.75" x14ac:dyDescent="0.25">
      <c r="A128" s="2"/>
      <c r="B128" s="3"/>
      <c r="C128" s="3"/>
    </row>
    <row r="129" spans="1:7" ht="15.75" x14ac:dyDescent="0.25">
      <c r="A129" s="4"/>
      <c r="B129" s="3"/>
      <c r="C129" s="3"/>
      <c r="D129" s="15" t="s">
        <v>104</v>
      </c>
      <c r="E129" s="15"/>
      <c r="F129" s="16"/>
      <c r="G129" s="16"/>
    </row>
    <row r="130" spans="1:7" x14ac:dyDescent="0.25">
      <c r="D130" s="16" t="s">
        <v>105</v>
      </c>
      <c r="E130" s="16"/>
      <c r="F130" s="16"/>
      <c r="G130" s="16"/>
    </row>
    <row r="131" spans="1:7" x14ac:dyDescent="0.25">
      <c r="D131" s="16" t="s">
        <v>106</v>
      </c>
      <c r="E131" s="16"/>
      <c r="F131" s="16"/>
      <c r="G131" s="16"/>
    </row>
    <row r="132" spans="1:7" x14ac:dyDescent="0.25">
      <c r="D132" s="17"/>
      <c r="E132" s="17"/>
      <c r="F132" s="17"/>
      <c r="G132" s="16" t="s">
        <v>127</v>
      </c>
    </row>
    <row r="133" spans="1:7" x14ac:dyDescent="0.25">
      <c r="D133" s="16"/>
      <c r="E133" s="16"/>
      <c r="F133" s="16"/>
      <c r="G133" s="16"/>
    </row>
    <row r="134" spans="1:7" x14ac:dyDescent="0.25">
      <c r="D134" s="16"/>
      <c r="E134" s="16"/>
      <c r="F134" s="16"/>
      <c r="G134" s="16"/>
    </row>
    <row r="135" spans="1:7" ht="15.75" x14ac:dyDescent="0.25">
      <c r="D135" s="15" t="s">
        <v>104</v>
      </c>
      <c r="E135" s="15"/>
      <c r="F135" s="16"/>
      <c r="G135" s="16"/>
    </row>
    <row r="136" spans="1:7" x14ac:dyDescent="0.25">
      <c r="D136" s="16" t="s">
        <v>107</v>
      </c>
      <c r="E136" s="16"/>
      <c r="F136" s="16"/>
      <c r="G136" s="16"/>
    </row>
    <row r="137" spans="1:7" x14ac:dyDescent="0.25">
      <c r="D137" s="16" t="s">
        <v>108</v>
      </c>
      <c r="E137" s="16"/>
      <c r="F137" s="16"/>
      <c r="G137" s="16"/>
    </row>
    <row r="138" spans="1:7" x14ac:dyDescent="0.25">
      <c r="D138" s="17"/>
      <c r="E138" s="17"/>
      <c r="F138" s="17"/>
      <c r="G138" s="16" t="s">
        <v>122</v>
      </c>
    </row>
  </sheetData>
  <mergeCells count="77">
    <mergeCell ref="A16:I16"/>
    <mergeCell ref="A9:D9"/>
    <mergeCell ref="A10:D10"/>
    <mergeCell ref="A15:H15"/>
    <mergeCell ref="A11:D11"/>
    <mergeCell ref="A12:D12"/>
    <mergeCell ref="A13:D13"/>
    <mergeCell ref="H9:I9"/>
    <mergeCell ref="H12:I12"/>
    <mergeCell ref="A102:I102"/>
    <mergeCell ref="D77:D79"/>
    <mergeCell ref="C77:C79"/>
    <mergeCell ref="B77:B79"/>
    <mergeCell ref="A80:I80"/>
    <mergeCell ref="A81:I81"/>
    <mergeCell ref="A69:I69"/>
    <mergeCell ref="C107:C108"/>
    <mergeCell ref="A117:I117"/>
    <mergeCell ref="A17:D17"/>
    <mergeCell ref="A70:I70"/>
    <mergeCell ref="A71:I71"/>
    <mergeCell ref="F52:F54"/>
    <mergeCell ref="D52:D54"/>
    <mergeCell ref="G52:G54"/>
    <mergeCell ref="I52:I54"/>
    <mergeCell ref="H52:H54"/>
    <mergeCell ref="F20:I20"/>
    <mergeCell ref="A20:A21"/>
    <mergeCell ref="A77:A79"/>
    <mergeCell ref="A52:A54"/>
    <mergeCell ref="B52:B54"/>
    <mergeCell ref="C52:C54"/>
    <mergeCell ref="D1:H1"/>
    <mergeCell ref="D2:H2"/>
    <mergeCell ref="D3:H3"/>
    <mergeCell ref="A7:D7"/>
    <mergeCell ref="A5:C5"/>
    <mergeCell ref="D4:G4"/>
    <mergeCell ref="A1:C1"/>
    <mergeCell ref="A2:C2"/>
    <mergeCell ref="A3:C3"/>
    <mergeCell ref="H7:I7"/>
    <mergeCell ref="A23:I23"/>
    <mergeCell ref="A24:I24"/>
    <mergeCell ref="H8:I8"/>
    <mergeCell ref="E52:E54"/>
    <mergeCell ref="A8:D8"/>
    <mergeCell ref="D127:F127"/>
    <mergeCell ref="A122:A123"/>
    <mergeCell ref="B122:B123"/>
    <mergeCell ref="G119:G120"/>
    <mergeCell ref="C122:C123"/>
    <mergeCell ref="D122:D123"/>
    <mergeCell ref="G122:G123"/>
    <mergeCell ref="A119:A120"/>
    <mergeCell ref="B119:B120"/>
    <mergeCell ref="C119:C120"/>
    <mergeCell ref="D119:D120"/>
    <mergeCell ref="F119:F120"/>
    <mergeCell ref="F122:F123"/>
    <mergeCell ref="D126:F126"/>
    <mergeCell ref="E122:E123"/>
    <mergeCell ref="E119:E120"/>
    <mergeCell ref="A118:I118"/>
    <mergeCell ref="I122:I123"/>
    <mergeCell ref="H122:H123"/>
    <mergeCell ref="I119:I120"/>
    <mergeCell ref="H119:H120"/>
    <mergeCell ref="A103:I103"/>
    <mergeCell ref="A107:A108"/>
    <mergeCell ref="B107:B108"/>
    <mergeCell ref="D107:D108"/>
    <mergeCell ref="F107:F108"/>
    <mergeCell ref="I107:I108"/>
    <mergeCell ref="H107:H108"/>
    <mergeCell ref="G107:G108"/>
    <mergeCell ref="E107:E108"/>
  </mergeCells>
  <phoneticPr fontId="0" type="noConversion"/>
  <printOptions horizontalCentered="1"/>
  <pageMargins left="0.70866141732283472" right="0.70866141732283472" top="0.55118110236220474" bottom="0.55118110236220474" header="0" footer="0"/>
  <pageSetup paperSize="9" scale="80" orientation="landscape" r:id="rId1"/>
  <rowBreaks count="1" manualBreakCount="1">
    <brk id="1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 план</vt:lpstr>
      <vt:lpstr>Лист3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Админ</cp:lastModifiedBy>
  <cp:lastPrinted>2023-01-03T07:55:13Z</cp:lastPrinted>
  <dcterms:created xsi:type="dcterms:W3CDTF">2020-08-20T07:51:17Z</dcterms:created>
  <dcterms:modified xsi:type="dcterms:W3CDTF">2023-01-04T05:59:16Z</dcterms:modified>
</cp:coreProperties>
</file>